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ed/GEL Oregon/Clients/Crook County/Budget FY 2025/"/>
    </mc:Choice>
  </mc:AlternateContent>
  <xr:revisionPtr revIDLastSave="0" documentId="13_ncr:1_{ACB5B5DC-BE2D-AA4F-8933-832D20004417}" xr6:coauthVersionLast="47" xr6:coauthVersionMax="47" xr10:uidLastSave="{00000000-0000-0000-0000-000000000000}"/>
  <bookViews>
    <workbookView xWindow="1720" yWindow="1240" windowWidth="34140" windowHeight="21720" xr2:uid="{73E52625-B3B4-4959-92C5-AA7646957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J3" i="1"/>
  <c r="J2" i="1"/>
  <c r="M2" i="1"/>
  <c r="M1" i="1"/>
  <c r="J1" i="1"/>
  <c r="I44" i="1"/>
  <c r="I26" i="1"/>
  <c r="I23" i="1"/>
  <c r="J24" i="1"/>
  <c r="I24" i="1" s="1"/>
  <c r="I19" i="1"/>
  <c r="I39" i="1"/>
  <c r="H39" i="1"/>
  <c r="M5" i="1"/>
  <c r="J5" i="1"/>
  <c r="H5" i="1"/>
  <c r="K5" i="1"/>
  <c r="J30" i="1"/>
  <c r="H30" i="1"/>
  <c r="K16" i="1"/>
  <c r="L16" i="1"/>
  <c r="M16" i="1"/>
  <c r="J34" i="1"/>
  <c r="H34" i="1"/>
  <c r="L41" i="1"/>
  <c r="K41" i="1"/>
  <c r="H24" i="1" l="1"/>
  <c r="I43" i="1"/>
  <c r="H43" i="1"/>
  <c r="I41" i="1"/>
  <c r="H41" i="1"/>
  <c r="L46" i="1"/>
  <c r="K46" i="1"/>
  <c r="I46" i="1"/>
  <c r="H46" i="1"/>
  <c r="H21" i="1"/>
  <c r="I20" i="1"/>
  <c r="H20" i="1"/>
  <c r="I37" i="1"/>
  <c r="H37" i="1"/>
  <c r="I36" i="1"/>
  <c r="H36" i="1"/>
  <c r="I35" i="1"/>
  <c r="H35" i="1"/>
  <c r="I17" i="1"/>
  <c r="H17" i="1"/>
  <c r="I25" i="1"/>
  <c r="H25" i="1"/>
  <c r="J32" i="1"/>
  <c r="H32" i="1" s="1"/>
  <c r="I22" i="1"/>
  <c r="H22" i="1"/>
  <c r="M23" i="1"/>
  <c r="L23" i="1" s="1"/>
  <c r="J29" i="1"/>
  <c r="I38" i="1"/>
  <c r="H38" i="1"/>
  <c r="L47" i="1"/>
  <c r="K47" i="1"/>
  <c r="L19" i="1"/>
  <c r="I12" i="1"/>
  <c r="I11" i="1"/>
  <c r="I10" i="1"/>
  <c r="I9" i="1"/>
  <c r="I8" i="1"/>
  <c r="I31" i="1"/>
  <c r="H31" i="1"/>
  <c r="I40" i="1"/>
  <c r="H40" i="1"/>
  <c r="H47" i="1"/>
  <c r="I47" i="1"/>
  <c r="H18" i="1" l="1"/>
  <c r="J21" i="1"/>
  <c r="J18" i="1" l="1"/>
  <c r="I18" i="1" s="1"/>
  <c r="M18" i="1"/>
  <c r="L18" i="1" s="1"/>
  <c r="K18" i="1"/>
</calcChain>
</file>

<file path=xl/sharedStrings.xml><?xml version="1.0" encoding="utf-8"?>
<sst xmlns="http://schemas.openxmlformats.org/spreadsheetml/2006/main" count="224" uniqueCount="140">
  <si>
    <t>County</t>
  </si>
  <si>
    <t>Hourly</t>
  </si>
  <si>
    <t>Monthly</t>
  </si>
  <si>
    <t>Annual</t>
  </si>
  <si>
    <t>Jefferson</t>
  </si>
  <si>
    <t>All Equal?</t>
  </si>
  <si>
    <t>Yes</t>
  </si>
  <si>
    <t>Baker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</si>
  <si>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</si>
  <si>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</si>
  <si>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</si>
  <si>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</si>
  <si>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</si>
  <si>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</si>
  <si>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</si>
  <si>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</si>
  <si>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</si>
  <si>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</si>
  <si>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</si>
  <si>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</si>
  <si>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</si>
  <si>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</si>
  <si>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</si>
  <si>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</si>
  <si>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</si>
  <si>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</si>
  <si>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</si>
  <si>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</si>
  <si>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</si>
  <si>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</si>
  <si>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</si>
  <si>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</si>
  <si>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</si>
  <si>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</si>
  <si>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</si>
  <si>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</si>
  <si>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</si>
  <si>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</si>
  <si>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</si>
  <si>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</si>
  <si>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# FT</t>
  </si>
  <si>
    <t># PT</t>
  </si>
  <si>
    <t>Total #</t>
  </si>
  <si>
    <t>Benton - a. First term</t>
  </si>
  <si>
    <t>Benton - b. Two terms</t>
  </si>
  <si>
    <t>Benton - c. 3+ terms</t>
  </si>
  <si>
    <t>Chair - Hourly</t>
  </si>
  <si>
    <t>Chair - Monthly</t>
  </si>
  <si>
    <t>Chair - Annual</t>
  </si>
  <si>
    <t>Annual Increases?</t>
  </si>
  <si>
    <t xml:space="preserve">Possibly. The Compensation Committee of our Budget Committee makes that determination each budget season. </t>
  </si>
  <si>
    <t>Add'l Stipends/Compensation?</t>
  </si>
  <si>
    <t>No.  However, our Commissioners/Chair are allowed to sign up for County insurance if they would like/are eligible, i.e., not eligible for Medicare.</t>
  </si>
  <si>
    <t>Our Elected Officials Compensation Committee meets annually to determine pay increases for all elected positions.</t>
  </si>
  <si>
    <t xml:space="preserve">If they elect to use their own cell phone instead of a county provided one they receive $60/month for that. </t>
  </si>
  <si>
    <t>Yes, but our Commissioners have declined the increase for the last several years.</t>
  </si>
  <si>
    <t>Mileage Reimbursement and benefits</t>
  </si>
  <si>
    <t>COLA. The Elected Officials Compensation Committee makes recommendations to the Budget Committee who then ultimately decides what the COLA will be for all elected officials.</t>
  </si>
  <si>
    <t>No</t>
  </si>
  <si>
    <t>We have a chair designated each year and it rotates through the 3 commissioners.  No different pay.</t>
  </si>
  <si>
    <t>They get increase every 2 years.</t>
  </si>
  <si>
    <t>No additional stipends.</t>
  </si>
  <si>
    <t>91,161-105,795</t>
  </si>
  <si>
    <t>There is a yearly rotating Chair designation, they are paid the same as all other Commissioners.</t>
  </si>
  <si>
    <t>They have phones and have a vehicle which can be used for personal use.  If so they pay taxes on the percentage of personal miles of the lease value of the vehicle.</t>
  </si>
  <si>
    <t>Yes.  An independent compensation committee recommends the increase to the Budget Committee for approval</t>
  </si>
  <si>
    <t>Chair, selected by the commissioners at the beginning of each year, same pay</t>
  </si>
  <si>
    <t>Changes to pay are as recommended by the elected officials compensation board.  Typically all the county elected officials receive cost of living increases equal to the management employees.</t>
  </si>
  <si>
    <t>Longevity pay consistent with management employees (2.5% at 10 years, 5.0% at 15 years, 7.5% at 20 years).</t>
  </si>
  <si>
    <t>3 (0.5 FTE)</t>
  </si>
  <si>
    <t>They take it in turns being the chair but do not receive additional compensation for being the chair.</t>
  </si>
  <si>
    <t>The Compensation Committee, which meets once a year, also decides on annual step increases for the Commissioners.</t>
  </si>
  <si>
    <t xml:space="preserve">At times, if they take on truly additional duties, they will negotiate with the Compensation Committee an additional stipend. </t>
  </si>
  <si>
    <t>Typically yes, dependent on the decision of our Salary Commission which sets the pay for them every other year. The salary commission can choose to set a different rate of pay at the date of their report or keep the same, then they typically recommend these folks get whatever COLA county management staff receive</t>
  </si>
  <si>
    <t>2 (0.5 FTE each)</t>
  </si>
  <si>
    <t>Chair is FT.  We used to have a 5% additional pay for the chairperson, but they decided to no longer do that.</t>
  </si>
  <si>
    <t>They receive pay increases based on the recommendation by the Comp Board, but it's typically in line with the non-represented employees.</t>
  </si>
  <si>
    <t>They all receive full benefits, regardless of their FTE.</t>
  </si>
  <si>
    <t>We have a Full-time County Judge that has a different wage and 2 part-time Commissioners</t>
  </si>
  <si>
    <t xml:space="preserve">Yes, usually the same as the rest of the county employees. </t>
  </si>
  <si>
    <t>Gilliam A: 0-0.99 years</t>
  </si>
  <si>
    <t>Gilliam B: 1.0-1.99 years</t>
  </si>
  <si>
    <t>Gilliam C: 2.0-2.99 years</t>
  </si>
  <si>
    <t>Gilliam D: 3.0-3.99 years</t>
  </si>
  <si>
    <t>Gilliam E: 4+ years</t>
  </si>
  <si>
    <t>Clackamas</t>
  </si>
  <si>
    <t>We have one Chair and they receive an additional 2%.</t>
  </si>
  <si>
    <t xml:space="preserve">We have a Compensation Board for Elected Officials that meets annually (end of February – March) and reviews the market and compression and brings recommendations to the Budget Committee where it can be approved or denied.  </t>
  </si>
  <si>
    <t>Clackamas County contributes 6.27% to their deferred compensation, but no other stipends or add-to-pays are given.</t>
  </si>
  <si>
    <t>Hood River County is Home Rule, we have 4 district elected commissioners and 1 county wide elected Chair. They have no office hours.</t>
  </si>
  <si>
    <t>We have a rotating chairmanship each calendar year.  No pay differential</t>
  </si>
  <si>
    <t>If we provide COLA’s to employees we typically do so for elected officials as well</t>
  </si>
  <si>
    <t>We have a chair but they are all paid the same</t>
  </si>
  <si>
    <t>It depends.  This year they received 3%</t>
  </si>
  <si>
    <t>Reviewed annual by the Elected Official Compensation Board. Last COLA 7/1/2022</t>
  </si>
  <si>
    <t>No.</t>
  </si>
  <si>
    <t xml:space="preserve">Chair, no salary differential. We do not have a County Administrator, so our BOCC are also assigned department liaison assignments with Department Directors reporting up through their designated BOCC liaison.    </t>
  </si>
  <si>
    <t>Chair. No additional compensation.</t>
  </si>
  <si>
    <t>Yes, whatever the compensation board recommends and the Board approved. Most of the time it’s just a COLA, but some years they also get an additional increase. For example, last year they were approved for a 12.5% increase.</t>
  </si>
  <si>
    <t>No. They receive phones, tablets, and County vehicles.</t>
  </si>
  <si>
    <t>Chair, all paid the same</t>
  </si>
  <si>
    <t>No stipend, but eligible for mileage reimbursement and County cell phone.</t>
  </si>
  <si>
    <t>Notes</t>
  </si>
  <si>
    <t>Commissioner is paid least of all elected officials. Sheriff $63.42, Assessor $53.48, Clerk $45.98, Treasurer &amp; Justice of the Peace $43.79, Commissioner $30.74</t>
  </si>
  <si>
    <t>One is chair, all equal</t>
  </si>
  <si>
    <t>62.54-68.95</t>
  </si>
  <si>
    <t>No chair, no County Administrator</t>
  </si>
  <si>
    <t xml:space="preserve">The Compensation committee meets once a year to discuss an increase in their salary.   For about 8 years their salary remained the same; however FY 21/22 they received 5.1%; FY 22/23 5.1%; FY 23/24 5%. </t>
  </si>
  <si>
    <t xml:space="preserve">No.  They drive their own vehicles to meetings.  </t>
  </si>
  <si>
    <t xml:space="preserve">Yes we have a chair – however, they are all paid the same.  </t>
  </si>
  <si>
    <t xml:space="preserve">It is dependent upon the decision of the County’s Compensation Committee. The Compensation Committee meets annually as part of the annual budgeting process. </t>
  </si>
  <si>
    <t xml:space="preserve">No additional stipend – just reimbursement for business travel expenses. </t>
  </si>
  <si>
    <t xml:space="preserve">Depends on the budget committee’s decision </t>
  </si>
  <si>
    <t xml:space="preserve">Nothing additional </t>
  </si>
  <si>
    <t>We have a chair that changes yearly.  The pay is the same for all.</t>
  </si>
  <si>
    <t>Typically they do, but it is dependent upon the compensation committee recommendations.</t>
  </si>
  <si>
    <t>Yes, approximately $350.  This is to compensate for travel expenses.</t>
  </si>
  <si>
    <t>The only stipend they are eligible for is for a cell phone ($70 per month).</t>
  </si>
  <si>
    <t>The Chair makes the same as the other 2.</t>
  </si>
  <si>
    <t>We don’t have a scale for any of our elected positions.  Just a salary that is adjusted with the COLA every year.</t>
  </si>
  <si>
    <t>Volunteer</t>
  </si>
  <si>
    <t>??</t>
  </si>
  <si>
    <t>Same hourly amount, split between FT and PT</t>
  </si>
  <si>
    <t>$500/month for travel/meeting expenses</t>
  </si>
  <si>
    <t>Based on recommendation of compensation committee</t>
  </si>
  <si>
    <t>Population</t>
  </si>
  <si>
    <t>County Court Board of Commissioners</t>
  </si>
  <si>
    <t>CC</t>
  </si>
  <si>
    <t>BOC</t>
  </si>
  <si>
    <t>County Administrator or Manager (Y/N)</t>
  </si>
  <si>
    <t>N</t>
  </si>
  <si>
    <t>ASD</t>
  </si>
  <si>
    <t>Y</t>
  </si>
  <si>
    <t>ASO</t>
  </si>
  <si>
    <t>130,083 - 143,416</t>
  </si>
  <si>
    <t>24,567 -28,738</t>
  </si>
  <si>
    <t>Average</t>
  </si>
  <si>
    <t xml:space="preserve">High </t>
  </si>
  <si>
    <t>Low</t>
  </si>
  <si>
    <t>Comparable Counties plus Deschutes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</si>
</sst>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0" fillId="0" borderId="0" xfId="1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Alignment="1"/>
    <xf numFmtId="49" fontId="2" fillId="0" borderId="0" xfId="1" applyNumberFormat="1" applyFont="1" applyAlignment="1">
      <alignment wrapText="1"/>
    </xf>
    <xf numFmtId="43" fontId="2" fillId="0" borderId="0" xfId="1" applyFont="1" applyAlignment="1">
      <alignment wrapText="1"/>
    </xf>
    <xf numFmtId="49" fontId="0" fillId="0" borderId="0" xfId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1" applyNumberFormat="1" applyFont="1" applyFill="1" applyAlignment="1">
      <alignment horizontal="left" vertical="top" wrapText="1"/>
    </xf>
    <xf numFmtId="49" fontId="1" fillId="0" borderId="0" xfId="1" applyNumberFormat="1" applyFont="1" applyFill="1" applyAlignment="1">
      <alignment horizontal="left" vertical="top" wrapText="1"/>
    </xf>
    <xf numFmtId="43" fontId="2" fillId="0" borderId="0" xfId="1" applyFont="1" applyAlignment="1">
      <alignment horizontal="center" wrapText="1"/>
    </xf>
    <xf numFmtId="164" fontId="1" fillId="0" borderId="0" xfId="1" applyNumberFormat="1" applyFont="1" applyFill="1" applyAlignment="1">
      <alignment vertical="center" wrapText="1"/>
    </xf>
    <xf numFmtId="49" fontId="1" fillId="0" borderId="0" xfId="1" applyNumberFormat="1" applyFont="1" applyAlignment="1">
      <alignment horizontal="left" vertical="top" wrapText="1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left" vertical="center"/>
    </xf>
    <xf numFmtId="10" fontId="0" fillId="0" borderId="0" xfId="2" applyNumberFormat="1" applyFont="1" applyAlignment="1">
      <alignment vertical="center"/>
    </xf>
    <xf numFmtId="164" fontId="0" fillId="0" borderId="0" xfId="2" applyNumberFormat="1" applyFont="1" applyAlignment="1">
      <alignment vertical="center"/>
    </xf>
    <xf numFmtId="43" fontId="0" fillId="0" borderId="0" xfId="1" applyFont="1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43" fontId="0" fillId="0" borderId="0" xfId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164" fontId="0" fillId="2" borderId="0" xfId="1" applyNumberFormat="1" applyFont="1" applyFill="1" applyAlignment="1">
      <alignment vertical="center"/>
    </xf>
    <xf numFmtId="43" fontId="0" fillId="2" borderId="0" xfId="1" applyFont="1" applyFill="1" applyAlignment="1">
      <alignment horizontal="center" vertical="center"/>
    </xf>
    <xf numFmtId="164" fontId="0" fillId="2" borderId="0" xfId="1" applyNumberFormat="1" applyFont="1" applyFill="1" applyAlignment="1">
      <alignment horizontal="right" vertical="center"/>
    </xf>
    <xf numFmtId="43" fontId="1" fillId="2" borderId="0" xfId="1" applyFont="1" applyFill="1" applyAlignment="1">
      <alignment vertical="center"/>
    </xf>
    <xf numFmtId="164" fontId="1" fillId="2" borderId="0" xfId="1" applyNumberFormat="1" applyFont="1" applyFill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Fill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1" quotePrefix="1" applyNumberFormat="1" applyFont="1" applyAlignment="1">
      <alignment vertical="center"/>
    </xf>
    <xf numFmtId="3" fontId="3" fillId="3" borderId="0" xfId="0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38CD-AE50-4B7D-8CC4-B5317FD205D1}">
  <dimension ref="A1:Q47"/>
  <sheetViews>
    <sheetView tabSelected="1" zoomScale="130" zoomScaleNormal="130" workbookViewId="0">
      <pane xSplit="1" ySplit="4" topLeftCell="B31" activePane="bottomRight" state="frozen"/>
      <selection pane="topRight" activeCell="B1" sqref="B1"/>
      <selection pane="bottomLeft" activeCell="A2" sqref="A2"/>
      <selection pane="bottomRight" activeCell="M44" sqref="M44"/>
    </sheetView>
  </sheetViews>
  <sheetFormatPr baseColWidth="10" defaultColWidth="9.1640625" defaultRowHeight="15" x14ac:dyDescent="0.2"/>
  <cols>
    <col min="1" max="1" width="22.5" style="4" bestFit="1" customWidth="1"/>
    <col min="2" max="2" width="11.1640625" style="4" customWidth="1"/>
    <col min="3" max="3" width="11.6640625" style="4" customWidth="1"/>
    <col min="4" max="4" width="13" style="4" customWidth="1"/>
    <col min="5" max="5" width="6.83203125" style="5" bestFit="1" customWidth="1"/>
    <col min="6" max="6" width="5" style="5" bestFit="1" customWidth="1"/>
    <col min="7" max="7" width="14.5" style="5" bestFit="1" customWidth="1"/>
    <col min="8" max="13" width="10.33203125" style="6" customWidth="1"/>
    <col min="14" max="15" width="36.5" style="1" customWidth="1"/>
    <col min="16" max="16" width="36.5" style="2" customWidth="1"/>
    <col min="17" max="17" width="36.5" style="3" customWidth="1"/>
    <col min="18" max="18" width="9.5" style="4" customWidth="1"/>
    <col min="19" max="16384" width="9.1640625" style="4"/>
  </cols>
  <sheetData>
    <row r="1" spans="1:17" x14ac:dyDescent="0.2">
      <c r="A1" s="4" t="s">
        <v>139</v>
      </c>
      <c r="B1" s="4" t="s">
        <v>136</v>
      </c>
      <c r="J1" s="7">
        <f>ROUND(AVERAGE(J19:J27,J29,(91161+105795)/2,J41),0)</f>
        <v>66296</v>
      </c>
      <c r="M1" s="7">
        <f>ROUND(AVERAGE(M19:M27,M29,(91161+105795)/2,M41),0)</f>
        <v>76283</v>
      </c>
    </row>
    <row r="2" spans="1:17" x14ac:dyDescent="0.2">
      <c r="B2" s="4" t="s">
        <v>137</v>
      </c>
      <c r="J2" s="7">
        <f>J41</f>
        <v>125149.19</v>
      </c>
      <c r="M2" s="7">
        <f>M23</f>
        <v>133140.80000000002</v>
      </c>
    </row>
    <row r="3" spans="1:17" x14ac:dyDescent="0.2">
      <c r="B3" s="4" t="s">
        <v>138</v>
      </c>
      <c r="J3" s="6">
        <f>J27</f>
        <v>0</v>
      </c>
      <c r="M3" s="6">
        <f>M27</f>
        <v>0</v>
      </c>
    </row>
    <row r="4" spans="1:17" s="8" customFormat="1" ht="65" customHeight="1" x14ac:dyDescent="0.2">
      <c r="A4" s="8" t="s">
        <v>0</v>
      </c>
      <c r="B4" s="9" t="s">
        <v>125</v>
      </c>
      <c r="C4" s="42" t="s">
        <v>129</v>
      </c>
      <c r="D4" s="42" t="s">
        <v>126</v>
      </c>
      <c r="E4" s="9" t="s">
        <v>42</v>
      </c>
      <c r="F4" s="9" t="s">
        <v>40</v>
      </c>
      <c r="G4" s="9" t="s">
        <v>41</v>
      </c>
      <c r="H4" s="10" t="s">
        <v>1</v>
      </c>
      <c r="I4" s="10" t="s">
        <v>2</v>
      </c>
      <c r="J4" s="10" t="s">
        <v>3</v>
      </c>
      <c r="K4" s="17" t="s">
        <v>46</v>
      </c>
      <c r="L4" s="17" t="s">
        <v>47</v>
      </c>
      <c r="M4" s="17" t="s">
        <v>48</v>
      </c>
      <c r="N4" s="11" t="s">
        <v>49</v>
      </c>
      <c r="O4" s="11" t="s">
        <v>51</v>
      </c>
      <c r="P4" s="11" t="s">
        <v>5</v>
      </c>
      <c r="Q4" s="12" t="s">
        <v>102</v>
      </c>
    </row>
    <row r="5" spans="1:17" ht="16" x14ac:dyDescent="0.2">
      <c r="A5" s="20" t="s">
        <v>38</v>
      </c>
      <c r="B5" s="21">
        <v>1533</v>
      </c>
      <c r="C5" s="21" t="s">
        <v>130</v>
      </c>
      <c r="D5" s="47" t="s">
        <v>127</v>
      </c>
      <c r="E5" s="22">
        <v>3</v>
      </c>
      <c r="F5" s="22">
        <v>0.75</v>
      </c>
      <c r="G5" s="22" t="s">
        <v>74</v>
      </c>
      <c r="H5" s="28">
        <f>ROUND(I5/(174*0.5),2)</f>
        <v>19.43</v>
      </c>
      <c r="I5" s="29">
        <v>1690.07</v>
      </c>
      <c r="J5" s="29">
        <f>I5*12</f>
        <v>20280.84</v>
      </c>
      <c r="K5" s="28">
        <f>ROUND(L5/(174*0.75),2)</f>
        <v>28.89</v>
      </c>
      <c r="L5" s="29">
        <v>3770</v>
      </c>
      <c r="M5" s="29">
        <f>L5*12</f>
        <v>45240</v>
      </c>
      <c r="N5" s="16" t="s">
        <v>112</v>
      </c>
      <c r="O5" s="15" t="s">
        <v>113</v>
      </c>
      <c r="P5" s="14"/>
      <c r="Q5" s="14"/>
    </row>
    <row r="6" spans="1:17" x14ac:dyDescent="0.2">
      <c r="A6" s="43" t="s">
        <v>31</v>
      </c>
      <c r="B6" s="21">
        <v>1917</v>
      </c>
      <c r="C6" s="21" t="s">
        <v>130</v>
      </c>
      <c r="D6" s="47" t="s">
        <v>127</v>
      </c>
      <c r="E6" s="22"/>
      <c r="F6" s="22"/>
      <c r="G6" s="22"/>
      <c r="H6" s="23"/>
      <c r="I6" s="24"/>
      <c r="J6" s="24"/>
      <c r="K6" s="23"/>
      <c r="L6" s="24"/>
      <c r="M6" s="24"/>
      <c r="N6" s="13"/>
      <c r="O6" s="13"/>
      <c r="P6" s="14"/>
      <c r="Q6" s="14"/>
    </row>
    <row r="7" spans="1:17" ht="32" x14ac:dyDescent="0.2">
      <c r="A7" s="43" t="s">
        <v>15</v>
      </c>
      <c r="B7" s="21">
        <v>2062</v>
      </c>
      <c r="C7" s="21" t="s">
        <v>130</v>
      </c>
      <c r="D7" s="47" t="s">
        <v>127</v>
      </c>
      <c r="E7" s="22">
        <v>3</v>
      </c>
      <c r="F7" s="22">
        <v>1</v>
      </c>
      <c r="G7" s="22">
        <v>2</v>
      </c>
      <c r="H7" s="23"/>
      <c r="I7" s="31" t="s">
        <v>135</v>
      </c>
      <c r="J7" s="31"/>
      <c r="K7" s="32"/>
      <c r="L7" s="32"/>
      <c r="M7" s="32"/>
      <c r="N7" s="13" t="s">
        <v>79</v>
      </c>
      <c r="O7" s="13" t="s">
        <v>58</v>
      </c>
      <c r="P7" s="14" t="s">
        <v>78</v>
      </c>
      <c r="Q7" s="14"/>
    </row>
    <row r="8" spans="1:17" x14ac:dyDescent="0.2">
      <c r="A8" s="43" t="s">
        <v>80</v>
      </c>
      <c r="B8" s="21">
        <v>2062</v>
      </c>
      <c r="C8" s="21"/>
      <c r="D8" s="47"/>
      <c r="E8" s="22"/>
      <c r="F8" s="22"/>
      <c r="G8" s="22"/>
      <c r="H8" s="23"/>
      <c r="I8" s="24">
        <f>J8/12</f>
        <v>2047.2766666666666</v>
      </c>
      <c r="J8" s="24">
        <v>24567.32</v>
      </c>
      <c r="K8" s="18"/>
      <c r="L8" s="18"/>
      <c r="M8" s="18"/>
      <c r="N8" s="13"/>
      <c r="O8" s="13"/>
      <c r="P8" s="14"/>
      <c r="Q8" s="14"/>
    </row>
    <row r="9" spans="1:17" x14ac:dyDescent="0.2">
      <c r="A9" s="43" t="s">
        <v>81</v>
      </c>
      <c r="B9" s="21">
        <v>2062</v>
      </c>
      <c r="C9" s="21"/>
      <c r="D9" s="47"/>
      <c r="E9" s="22"/>
      <c r="F9" s="22"/>
      <c r="G9" s="22"/>
      <c r="H9" s="23"/>
      <c r="I9" s="24">
        <f>J9/12</f>
        <v>2108.6950000000002</v>
      </c>
      <c r="J9" s="24">
        <v>25304.34</v>
      </c>
      <c r="K9" s="18"/>
      <c r="L9" s="18"/>
      <c r="M9" s="18"/>
      <c r="N9" s="13"/>
      <c r="O9" s="13"/>
      <c r="P9" s="14"/>
      <c r="Q9" s="14"/>
    </row>
    <row r="10" spans="1:17" ht="16" x14ac:dyDescent="0.2">
      <c r="A10" s="43" t="s">
        <v>82</v>
      </c>
      <c r="B10" s="21">
        <v>2062</v>
      </c>
      <c r="C10" s="21"/>
      <c r="D10" s="47"/>
      <c r="E10" s="22"/>
      <c r="F10" s="22"/>
      <c r="G10" s="22"/>
      <c r="H10" s="23"/>
      <c r="I10" s="24">
        <f>J10/12</f>
        <v>2193.0433333333335</v>
      </c>
      <c r="J10" s="24">
        <v>26316.52</v>
      </c>
      <c r="K10" s="18"/>
      <c r="L10" s="18"/>
      <c r="M10" s="18"/>
      <c r="N10" s="13"/>
      <c r="O10" s="13"/>
      <c r="P10" s="14"/>
      <c r="Q10" s="14" t="s">
        <v>120</v>
      </c>
    </row>
    <row r="11" spans="1:17" x14ac:dyDescent="0.2">
      <c r="A11" s="43" t="s">
        <v>83</v>
      </c>
      <c r="B11" s="21">
        <v>2062</v>
      </c>
      <c r="C11" s="21"/>
      <c r="D11" s="47"/>
      <c r="E11" s="22"/>
      <c r="F11" s="22"/>
      <c r="G11" s="22"/>
      <c r="H11" s="23"/>
      <c r="I11" s="24">
        <f>J11/12</f>
        <v>2280.7649999999999</v>
      </c>
      <c r="J11" s="24">
        <v>27369.18</v>
      </c>
      <c r="K11" s="18"/>
      <c r="L11" s="18"/>
      <c r="M11" s="18"/>
      <c r="N11" s="13"/>
      <c r="O11" s="13"/>
      <c r="P11" s="14"/>
      <c r="Q11" s="14"/>
    </row>
    <row r="12" spans="1:17" x14ac:dyDescent="0.2">
      <c r="A12" s="43" t="s">
        <v>84</v>
      </c>
      <c r="B12" s="21">
        <v>2062</v>
      </c>
      <c r="C12" s="21"/>
      <c r="D12" s="47"/>
      <c r="E12" s="22"/>
      <c r="F12" s="22"/>
      <c r="G12" s="22"/>
      <c r="H12" s="23"/>
      <c r="I12" s="24">
        <f>J12/12</f>
        <v>2394.8033333333333</v>
      </c>
      <c r="J12" s="24">
        <v>28737.64</v>
      </c>
      <c r="K12" s="18"/>
      <c r="L12" s="18"/>
      <c r="M12" s="18"/>
      <c r="N12" s="13"/>
      <c r="O12" s="13"/>
      <c r="P12" s="14"/>
      <c r="Q12" s="14"/>
    </row>
    <row r="13" spans="1:17" x14ac:dyDescent="0.2">
      <c r="A13" s="43" t="s">
        <v>16</v>
      </c>
      <c r="B13" s="21">
        <v>7418</v>
      </c>
      <c r="C13" s="21" t="s">
        <v>130</v>
      </c>
      <c r="D13" s="47" t="s">
        <v>127</v>
      </c>
      <c r="E13" s="22"/>
      <c r="F13" s="22"/>
      <c r="G13" s="22"/>
      <c r="H13" s="23"/>
      <c r="I13" s="24"/>
      <c r="J13" s="24"/>
      <c r="K13" s="23"/>
      <c r="L13" s="24"/>
      <c r="M13" s="24"/>
      <c r="N13" s="13"/>
      <c r="O13" s="13"/>
      <c r="P13" s="14"/>
      <c r="Q13" s="14"/>
    </row>
    <row r="14" spans="1:17" x14ac:dyDescent="0.2">
      <c r="A14" s="43" t="s">
        <v>17</v>
      </c>
      <c r="B14" s="21">
        <v>7600</v>
      </c>
      <c r="C14" s="21" t="s">
        <v>130</v>
      </c>
      <c r="D14" s="47" t="s">
        <v>127</v>
      </c>
      <c r="E14" s="22">
        <v>3</v>
      </c>
      <c r="F14" s="22"/>
      <c r="G14" s="22"/>
      <c r="H14" s="23"/>
      <c r="I14" s="24"/>
      <c r="J14" s="24"/>
      <c r="K14" s="23"/>
      <c r="L14" s="24"/>
      <c r="M14" s="24"/>
      <c r="N14" s="13"/>
      <c r="O14" s="13"/>
      <c r="P14" s="14"/>
      <c r="Q14" s="14"/>
    </row>
    <row r="15" spans="1:17" x14ac:dyDescent="0.2">
      <c r="A15" s="43" t="s">
        <v>35</v>
      </c>
      <c r="B15" s="21">
        <v>7631</v>
      </c>
      <c r="C15" s="21" t="s">
        <v>131</v>
      </c>
      <c r="D15" s="21" t="s">
        <v>128</v>
      </c>
      <c r="E15" s="22"/>
      <c r="F15" s="22"/>
      <c r="G15" s="22"/>
      <c r="H15" s="23"/>
      <c r="I15" s="24"/>
      <c r="J15" s="24"/>
      <c r="K15" s="23"/>
      <c r="L15" s="24"/>
      <c r="M15" s="24"/>
      <c r="N15" s="13"/>
      <c r="O15" s="13"/>
      <c r="P15" s="14"/>
      <c r="Q15" s="14"/>
    </row>
    <row r="16" spans="1:17" ht="48" x14ac:dyDescent="0.2">
      <c r="A16" s="20" t="s">
        <v>22</v>
      </c>
      <c r="B16" s="21">
        <v>8562</v>
      </c>
      <c r="C16" s="21" t="s">
        <v>132</v>
      </c>
      <c r="D16" s="21" t="s">
        <v>128</v>
      </c>
      <c r="E16" s="22">
        <v>3</v>
      </c>
      <c r="F16" s="22">
        <v>3</v>
      </c>
      <c r="G16" s="22"/>
      <c r="H16" s="28"/>
      <c r="I16" s="29"/>
      <c r="J16" s="29">
        <v>74422.8</v>
      </c>
      <c r="K16" s="28">
        <f>H16</f>
        <v>0</v>
      </c>
      <c r="L16" s="29">
        <f>I16</f>
        <v>0</v>
      </c>
      <c r="M16" s="29">
        <f>J16</f>
        <v>74422.8</v>
      </c>
      <c r="N16" s="15" t="s">
        <v>119</v>
      </c>
      <c r="O16" s="15" t="s">
        <v>117</v>
      </c>
      <c r="P16" s="14" t="s">
        <v>118</v>
      </c>
      <c r="Q16" s="14"/>
    </row>
    <row r="17" spans="1:17" ht="32" customHeight="1" x14ac:dyDescent="0.2">
      <c r="A17" s="20" t="s">
        <v>28</v>
      </c>
      <c r="B17" s="21">
        <v>13010</v>
      </c>
      <c r="C17" s="21" t="s">
        <v>132</v>
      </c>
      <c r="D17" s="21" t="s">
        <v>128</v>
      </c>
      <c r="E17" s="22">
        <v>3</v>
      </c>
      <c r="F17" s="22">
        <v>3</v>
      </c>
      <c r="G17" s="22"/>
      <c r="H17" s="23">
        <f>J17/2080</f>
        <v>30.744951923076922</v>
      </c>
      <c r="I17" s="24">
        <f>J17/12</f>
        <v>5329.125</v>
      </c>
      <c r="J17" s="24">
        <v>63949.5</v>
      </c>
      <c r="K17" s="23"/>
      <c r="L17" s="24"/>
      <c r="M17" s="24"/>
      <c r="N17" s="13" t="s">
        <v>98</v>
      </c>
      <c r="O17" s="13" t="s">
        <v>99</v>
      </c>
      <c r="P17" s="14" t="s">
        <v>97</v>
      </c>
      <c r="Q17" s="14"/>
    </row>
    <row r="18" spans="1:17" ht="15" customHeight="1" x14ac:dyDescent="0.2">
      <c r="A18" s="43" t="s">
        <v>7</v>
      </c>
      <c r="B18" s="44">
        <v>16927</v>
      </c>
      <c r="C18" s="44" t="s">
        <v>130</v>
      </c>
      <c r="D18" s="44" t="s">
        <v>128</v>
      </c>
      <c r="E18" s="45">
        <v>3</v>
      </c>
      <c r="F18" s="45">
        <v>1</v>
      </c>
      <c r="G18" s="45" t="s">
        <v>74</v>
      </c>
      <c r="H18" s="28">
        <f>93468/2080</f>
        <v>44.936538461538461</v>
      </c>
      <c r="I18" s="29">
        <f>J18/12</f>
        <v>3894.5</v>
      </c>
      <c r="J18" s="29">
        <f>H18*1040</f>
        <v>46734</v>
      </c>
      <c r="K18" s="28">
        <f>H18</f>
        <v>44.936538461538461</v>
      </c>
      <c r="L18" s="29">
        <f>M18/12</f>
        <v>7789</v>
      </c>
      <c r="M18" s="29">
        <f>H18*2080</f>
        <v>93468</v>
      </c>
      <c r="N18" s="13" t="s">
        <v>76</v>
      </c>
      <c r="O18" s="13" t="s">
        <v>77</v>
      </c>
      <c r="P18" s="14" t="s">
        <v>75</v>
      </c>
      <c r="Q18" s="14"/>
    </row>
    <row r="19" spans="1:17" ht="64" x14ac:dyDescent="0.2">
      <c r="A19" s="33" t="s">
        <v>18</v>
      </c>
      <c r="B19" s="34">
        <v>24406</v>
      </c>
      <c r="C19" s="34" t="s">
        <v>132</v>
      </c>
      <c r="D19" s="34" t="s">
        <v>128</v>
      </c>
      <c r="E19" s="35">
        <v>5</v>
      </c>
      <c r="F19" s="35"/>
      <c r="G19" s="35">
        <v>5</v>
      </c>
      <c r="H19" s="38" t="s">
        <v>121</v>
      </c>
      <c r="I19" s="37">
        <f>J19/12</f>
        <v>858</v>
      </c>
      <c r="J19" s="37">
        <v>10296</v>
      </c>
      <c r="K19" s="38" t="s">
        <v>121</v>
      </c>
      <c r="L19" s="37">
        <f>M19/12</f>
        <v>1170.8666666666666</v>
      </c>
      <c r="M19" s="37">
        <v>14050.4</v>
      </c>
      <c r="N19" s="13" t="s">
        <v>50</v>
      </c>
      <c r="O19" s="13" t="s">
        <v>52</v>
      </c>
      <c r="P19" s="14" t="s">
        <v>89</v>
      </c>
      <c r="Q19" s="14"/>
    </row>
    <row r="20" spans="1:17" ht="16" x14ac:dyDescent="0.2">
      <c r="A20" s="33" t="s">
        <v>12</v>
      </c>
      <c r="B20" s="34">
        <v>24439</v>
      </c>
      <c r="C20" s="34" t="s">
        <v>130</v>
      </c>
      <c r="D20" s="34" t="s">
        <v>128</v>
      </c>
      <c r="E20" s="35">
        <v>3</v>
      </c>
      <c r="F20" s="35">
        <v>3</v>
      </c>
      <c r="G20" s="35"/>
      <c r="H20" s="36">
        <f>J20/2080</f>
        <v>32.914903846153848</v>
      </c>
      <c r="I20" s="37">
        <f>J20/12</f>
        <v>5705.25</v>
      </c>
      <c r="J20" s="37">
        <v>68463</v>
      </c>
      <c r="K20" s="36"/>
      <c r="L20" s="37"/>
      <c r="M20" s="37"/>
      <c r="N20" s="13" t="s">
        <v>93</v>
      </c>
      <c r="O20" s="13" t="s">
        <v>58</v>
      </c>
      <c r="P20" s="14" t="s">
        <v>92</v>
      </c>
      <c r="Q20" s="14"/>
    </row>
    <row r="21" spans="1:17" ht="16" x14ac:dyDescent="0.2">
      <c r="A21" s="33" t="s">
        <v>4</v>
      </c>
      <c r="B21" s="34">
        <v>25878</v>
      </c>
      <c r="C21" s="34" t="s">
        <v>132</v>
      </c>
      <c r="D21" s="34" t="s">
        <v>128</v>
      </c>
      <c r="E21" s="35">
        <v>3</v>
      </c>
      <c r="F21" s="35"/>
      <c r="G21" s="35"/>
      <c r="H21" s="36">
        <f>ROUND(I21/174,2)</f>
        <v>21.81</v>
      </c>
      <c r="I21" s="37">
        <v>3795.5</v>
      </c>
      <c r="J21" s="37">
        <f>ROUND(I21*12,0)</f>
        <v>45546</v>
      </c>
      <c r="K21" s="37"/>
      <c r="L21" s="37"/>
      <c r="M21" s="37"/>
      <c r="N21" s="15"/>
      <c r="O21" s="15"/>
      <c r="P21" s="14" t="s">
        <v>6</v>
      </c>
      <c r="Q21" s="14"/>
    </row>
    <row r="22" spans="1:17" ht="32" x14ac:dyDescent="0.2">
      <c r="A22" s="33" t="s">
        <v>34</v>
      </c>
      <c r="B22" s="34">
        <v>26335</v>
      </c>
      <c r="C22" s="34" t="s">
        <v>133</v>
      </c>
      <c r="D22" s="34" t="s">
        <v>128</v>
      </c>
      <c r="E22" s="35">
        <v>3</v>
      </c>
      <c r="F22" s="35">
        <v>3</v>
      </c>
      <c r="G22" s="35"/>
      <c r="H22" s="36">
        <f>J22/2080</f>
        <v>40.053365384615383</v>
      </c>
      <c r="I22" s="37">
        <f>J22/12</f>
        <v>6942.583333333333</v>
      </c>
      <c r="J22" s="37">
        <v>83311</v>
      </c>
      <c r="K22" s="36"/>
      <c r="L22" s="37"/>
      <c r="M22" s="37"/>
      <c r="N22" s="13" t="s">
        <v>91</v>
      </c>
      <c r="O22" s="13" t="s">
        <v>95</v>
      </c>
      <c r="P22" s="14" t="s">
        <v>90</v>
      </c>
      <c r="Q22" s="14"/>
    </row>
    <row r="23" spans="1:17" ht="32" x14ac:dyDescent="0.2">
      <c r="A23" s="33" t="s">
        <v>11</v>
      </c>
      <c r="B23" s="34">
        <v>26583</v>
      </c>
      <c r="C23" s="34" t="s">
        <v>132</v>
      </c>
      <c r="D23" s="47" t="s">
        <v>127</v>
      </c>
      <c r="E23" s="35">
        <v>3</v>
      </c>
      <c r="F23" s="35">
        <v>1</v>
      </c>
      <c r="G23" s="35" t="s">
        <v>74</v>
      </c>
      <c r="H23" s="36">
        <v>64.010000000000005</v>
      </c>
      <c r="I23" s="37">
        <f>J23/12</f>
        <v>5548</v>
      </c>
      <c r="J23" s="37">
        <v>66576</v>
      </c>
      <c r="K23" s="36"/>
      <c r="L23" s="37">
        <f>M23/12</f>
        <v>11095.066666666668</v>
      </c>
      <c r="M23" s="37">
        <f>H23*2080</f>
        <v>133140.80000000002</v>
      </c>
      <c r="N23" s="13" t="s">
        <v>124</v>
      </c>
      <c r="O23" s="13" t="s">
        <v>123</v>
      </c>
      <c r="P23" s="14" t="s">
        <v>122</v>
      </c>
      <c r="Q23" s="14"/>
    </row>
    <row r="24" spans="1:17" ht="64" x14ac:dyDescent="0.2">
      <c r="A24" s="33" t="s">
        <v>36</v>
      </c>
      <c r="B24" s="34">
        <v>27052</v>
      </c>
      <c r="C24" s="34" t="s">
        <v>132</v>
      </c>
      <c r="D24" s="34" t="s">
        <v>128</v>
      </c>
      <c r="E24" s="35">
        <v>3</v>
      </c>
      <c r="F24" s="35"/>
      <c r="G24" s="35" t="s">
        <v>69</v>
      </c>
      <c r="H24" s="36">
        <f>J24/1040</f>
        <v>45.97851923076923</v>
      </c>
      <c r="I24" s="39">
        <f>J24/12</f>
        <v>3984.8049999999998</v>
      </c>
      <c r="J24" s="37">
        <f>7969.61*12/2</f>
        <v>47817.659999999996</v>
      </c>
      <c r="K24" s="36"/>
      <c r="L24" s="37"/>
      <c r="M24" s="37"/>
      <c r="N24" s="13" t="s">
        <v>71</v>
      </c>
      <c r="O24" s="13" t="s">
        <v>72</v>
      </c>
      <c r="P24" s="14" t="s">
        <v>70</v>
      </c>
      <c r="Q24" s="14"/>
    </row>
    <row r="25" spans="1:17" ht="80" x14ac:dyDescent="0.2">
      <c r="A25" s="33" t="s">
        <v>32</v>
      </c>
      <c r="B25" s="34">
        <v>28000</v>
      </c>
      <c r="C25" s="34" t="s">
        <v>130</v>
      </c>
      <c r="D25" s="34" t="s">
        <v>128</v>
      </c>
      <c r="E25" s="35">
        <v>3</v>
      </c>
      <c r="F25" s="35">
        <v>3</v>
      </c>
      <c r="G25" s="35"/>
      <c r="H25" s="36">
        <f>J25/2080</f>
        <v>45.871153846153845</v>
      </c>
      <c r="I25" s="37">
        <f>J25/12</f>
        <v>7951</v>
      </c>
      <c r="J25" s="37">
        <v>95412</v>
      </c>
      <c r="K25" s="36"/>
      <c r="L25" s="37"/>
      <c r="M25" s="37"/>
      <c r="N25" s="13" t="s">
        <v>94</v>
      </c>
      <c r="O25" s="13" t="s">
        <v>95</v>
      </c>
      <c r="P25" s="14" t="s">
        <v>96</v>
      </c>
      <c r="Q25" s="14"/>
    </row>
    <row r="26" spans="1:17" x14ac:dyDescent="0.2">
      <c r="A26" s="33" t="s">
        <v>26</v>
      </c>
      <c r="B26" s="34">
        <v>32981</v>
      </c>
      <c r="C26" s="34" t="s">
        <v>130</v>
      </c>
      <c r="D26" s="47" t="s">
        <v>127</v>
      </c>
      <c r="E26" s="35">
        <v>3</v>
      </c>
      <c r="F26" s="35">
        <v>1</v>
      </c>
      <c r="G26" s="35" t="s">
        <v>74</v>
      </c>
      <c r="H26" s="36"/>
      <c r="I26" s="37">
        <f>J26/12</f>
        <v>3620</v>
      </c>
      <c r="J26" s="37">
        <v>43440</v>
      </c>
      <c r="K26" s="36"/>
      <c r="L26" s="37"/>
      <c r="M26" s="37">
        <v>86880</v>
      </c>
      <c r="N26" s="13"/>
      <c r="O26" s="13"/>
      <c r="P26" s="14"/>
      <c r="Q26" s="14"/>
    </row>
    <row r="27" spans="1:17" ht="16" x14ac:dyDescent="0.2">
      <c r="A27" s="33" t="s">
        <v>8</v>
      </c>
      <c r="B27" s="34">
        <v>42095</v>
      </c>
      <c r="C27" s="34" t="s">
        <v>132</v>
      </c>
      <c r="D27" s="34" t="s">
        <v>128</v>
      </c>
      <c r="E27" s="35">
        <v>5</v>
      </c>
      <c r="F27" s="35"/>
      <c r="G27" s="35"/>
      <c r="H27" s="40" t="s">
        <v>120</v>
      </c>
      <c r="I27" s="41"/>
      <c r="J27" s="41">
        <v>0</v>
      </c>
      <c r="K27" s="40" t="s">
        <v>120</v>
      </c>
      <c r="L27" s="41"/>
      <c r="M27" s="41">
        <v>0</v>
      </c>
      <c r="N27" s="19" t="s">
        <v>120</v>
      </c>
      <c r="O27" s="19" t="s">
        <v>120</v>
      </c>
      <c r="P27" s="19" t="s">
        <v>120</v>
      </c>
      <c r="Q27" s="14"/>
    </row>
    <row r="28" spans="1:17" ht="48" x14ac:dyDescent="0.2">
      <c r="A28" s="33" t="s">
        <v>24</v>
      </c>
      <c r="B28" s="34">
        <v>51930</v>
      </c>
      <c r="C28" s="34" t="s">
        <v>132</v>
      </c>
      <c r="D28" s="34" t="s">
        <v>128</v>
      </c>
      <c r="E28" s="35">
        <v>3</v>
      </c>
      <c r="F28" s="35">
        <v>3</v>
      </c>
      <c r="G28" s="35"/>
      <c r="H28" s="36"/>
      <c r="I28" s="37"/>
      <c r="J28" s="39" t="s">
        <v>62</v>
      </c>
      <c r="K28" s="36"/>
      <c r="L28" s="37"/>
      <c r="M28" s="37"/>
      <c r="N28" s="13" t="s">
        <v>60</v>
      </c>
      <c r="O28" s="13" t="s">
        <v>61</v>
      </c>
      <c r="P28" s="14" t="s">
        <v>59</v>
      </c>
      <c r="Q28" s="14"/>
    </row>
    <row r="29" spans="1:17" ht="80" x14ac:dyDescent="0.2">
      <c r="A29" s="33" t="s">
        <v>9</v>
      </c>
      <c r="B29" s="34">
        <v>53143</v>
      </c>
      <c r="C29" s="34" t="s">
        <v>130</v>
      </c>
      <c r="D29" s="34" t="s">
        <v>128</v>
      </c>
      <c r="E29" s="35">
        <v>3</v>
      </c>
      <c r="F29" s="35">
        <v>3</v>
      </c>
      <c r="G29" s="35"/>
      <c r="H29" s="36">
        <v>53.395299999999999</v>
      </c>
      <c r="I29" s="37">
        <v>9255</v>
      </c>
      <c r="J29" s="37">
        <f>I29*12</f>
        <v>111060</v>
      </c>
      <c r="K29" s="36"/>
      <c r="L29" s="37"/>
      <c r="M29" s="37"/>
      <c r="N29" s="13" t="s">
        <v>57</v>
      </c>
      <c r="O29" s="13" t="s">
        <v>58</v>
      </c>
      <c r="P29" s="14"/>
      <c r="Q29" s="14"/>
    </row>
    <row r="30" spans="1:17" ht="80" x14ac:dyDescent="0.2">
      <c r="A30" s="20" t="s">
        <v>10</v>
      </c>
      <c r="B30" s="21">
        <v>66945</v>
      </c>
      <c r="C30" s="21" t="s">
        <v>130</v>
      </c>
      <c r="D30" s="21" t="s">
        <v>128</v>
      </c>
      <c r="E30" s="22">
        <v>3</v>
      </c>
      <c r="F30" s="22">
        <v>3</v>
      </c>
      <c r="G30" s="22"/>
      <c r="H30" s="28">
        <f>ROUND(I30/174,2)</f>
        <v>35.82</v>
      </c>
      <c r="I30" s="29">
        <v>6233</v>
      </c>
      <c r="J30" s="29">
        <f>ROUND(I30*12,0)</f>
        <v>74796</v>
      </c>
      <c r="K30" s="28"/>
      <c r="L30" s="29"/>
      <c r="M30" s="29"/>
      <c r="N30" s="15" t="s">
        <v>107</v>
      </c>
      <c r="O30" s="15" t="s">
        <v>108</v>
      </c>
      <c r="P30" s="14" t="s">
        <v>106</v>
      </c>
      <c r="Q30" s="14"/>
    </row>
    <row r="31" spans="1:17" ht="48" x14ac:dyDescent="0.2">
      <c r="A31" s="20" t="s">
        <v>21</v>
      </c>
      <c r="B31" s="21">
        <v>71919</v>
      </c>
      <c r="C31" s="21" t="s">
        <v>130</v>
      </c>
      <c r="D31" s="21" t="s">
        <v>128</v>
      </c>
      <c r="E31" s="22">
        <v>3</v>
      </c>
      <c r="F31" s="22">
        <v>3</v>
      </c>
      <c r="G31" s="22"/>
      <c r="H31" s="23">
        <f>J31/2080</f>
        <v>41.841230769230769</v>
      </c>
      <c r="I31" s="24">
        <f>J31/12</f>
        <v>7252.48</v>
      </c>
      <c r="J31" s="24">
        <v>87029.759999999995</v>
      </c>
      <c r="K31" s="23"/>
      <c r="L31" s="24"/>
      <c r="M31" s="24"/>
      <c r="N31" s="13" t="s">
        <v>53</v>
      </c>
      <c r="O31" s="13" t="s">
        <v>54</v>
      </c>
      <c r="P31" s="14" t="s">
        <v>6</v>
      </c>
      <c r="Q31" s="14"/>
    </row>
    <row r="32" spans="1:17" ht="64" x14ac:dyDescent="0.2">
      <c r="A32" s="20" t="s">
        <v>33</v>
      </c>
      <c r="B32" s="21">
        <v>81842</v>
      </c>
      <c r="C32" s="21" t="s">
        <v>131</v>
      </c>
      <c r="D32" s="21" t="s">
        <v>128</v>
      </c>
      <c r="E32" s="22">
        <v>3</v>
      </c>
      <c r="F32" s="22">
        <v>3</v>
      </c>
      <c r="G32" s="22"/>
      <c r="H32" s="28">
        <f>J32/2080</f>
        <v>55.240384615384613</v>
      </c>
      <c r="I32" s="29">
        <v>9575</v>
      </c>
      <c r="J32" s="29">
        <f>I32*12</f>
        <v>114900</v>
      </c>
      <c r="K32" s="28"/>
      <c r="L32" s="29"/>
      <c r="M32" s="29"/>
      <c r="N32" s="15" t="s">
        <v>65</v>
      </c>
      <c r="O32" s="15" t="s">
        <v>64</v>
      </c>
      <c r="P32" s="14" t="s">
        <v>63</v>
      </c>
      <c r="Q32" s="14"/>
    </row>
    <row r="33" spans="1:17" x14ac:dyDescent="0.2">
      <c r="A33" s="43" t="s">
        <v>20</v>
      </c>
      <c r="B33" s="21">
        <v>88814</v>
      </c>
      <c r="C33" s="21" t="s">
        <v>130</v>
      </c>
      <c r="D33" s="21" t="s">
        <v>128</v>
      </c>
      <c r="E33" s="22"/>
      <c r="F33" s="22"/>
      <c r="G33" s="22"/>
      <c r="H33" s="23"/>
      <c r="I33" s="24"/>
      <c r="J33" s="24"/>
      <c r="K33" s="23"/>
      <c r="L33" s="24"/>
      <c r="M33" s="24"/>
      <c r="N33" s="13"/>
      <c r="O33" s="13"/>
      <c r="P33" s="14"/>
      <c r="Q33" s="14"/>
    </row>
    <row r="34" spans="1:17" ht="48" x14ac:dyDescent="0.2">
      <c r="A34" s="20" t="s">
        <v>30</v>
      </c>
      <c r="B34" s="21">
        <v>90553</v>
      </c>
      <c r="C34" s="21" t="s">
        <v>130</v>
      </c>
      <c r="D34" s="21" t="s">
        <v>128</v>
      </c>
      <c r="E34" s="22">
        <v>3</v>
      </c>
      <c r="F34" s="22">
        <v>3</v>
      </c>
      <c r="G34" s="22"/>
      <c r="H34" s="23">
        <f>ROUND(I34/174,2)</f>
        <v>39.54</v>
      </c>
      <c r="I34" s="24">
        <v>6880</v>
      </c>
      <c r="J34" s="24">
        <f>ROUND(I34*12,0)</f>
        <v>82560</v>
      </c>
      <c r="K34" s="23"/>
      <c r="L34" s="24"/>
      <c r="M34" s="24"/>
      <c r="N34" s="13" t="s">
        <v>115</v>
      </c>
      <c r="O34" s="13" t="s">
        <v>116</v>
      </c>
      <c r="P34" s="14" t="s">
        <v>114</v>
      </c>
      <c r="Q34" s="14"/>
    </row>
    <row r="35" spans="1:17" ht="32" x14ac:dyDescent="0.2">
      <c r="A35" s="20" t="s">
        <v>43</v>
      </c>
      <c r="B35" s="21">
        <v>99355</v>
      </c>
      <c r="C35" s="21" t="s">
        <v>132</v>
      </c>
      <c r="D35" s="21" t="s">
        <v>128</v>
      </c>
      <c r="E35" s="22">
        <v>3</v>
      </c>
      <c r="F35" s="22">
        <v>3</v>
      </c>
      <c r="G35" s="22"/>
      <c r="H35" s="23">
        <f>J35/2080</f>
        <v>47.046634615384619</v>
      </c>
      <c r="I35" s="24">
        <f>J35/12</f>
        <v>8154.75</v>
      </c>
      <c r="J35" s="24">
        <v>97857</v>
      </c>
      <c r="K35" s="24"/>
      <c r="L35" s="24"/>
      <c r="M35" s="24"/>
      <c r="N35" s="13" t="s">
        <v>6</v>
      </c>
      <c r="O35" s="13" t="s">
        <v>101</v>
      </c>
      <c r="P35" s="14" t="s">
        <v>100</v>
      </c>
      <c r="Q35" s="14"/>
    </row>
    <row r="36" spans="1:17" ht="64" x14ac:dyDescent="0.2">
      <c r="A36" s="25" t="s">
        <v>44</v>
      </c>
      <c r="B36" s="21">
        <v>99355</v>
      </c>
      <c r="C36" s="21"/>
      <c r="D36" s="21" t="s">
        <v>128</v>
      </c>
      <c r="E36" s="22"/>
      <c r="F36" s="22"/>
      <c r="G36" s="22"/>
      <c r="H36" s="23">
        <f>J36/2080</f>
        <v>48.457692307692305</v>
      </c>
      <c r="I36" s="24">
        <f>J36/12</f>
        <v>8399.3333333333339</v>
      </c>
      <c r="J36" s="24">
        <v>100792</v>
      </c>
      <c r="K36" s="24"/>
      <c r="L36" s="24"/>
      <c r="M36" s="24"/>
      <c r="N36" s="13"/>
      <c r="O36" s="13"/>
      <c r="P36" s="14"/>
      <c r="Q36" s="14" t="s">
        <v>103</v>
      </c>
    </row>
    <row r="37" spans="1:17" x14ac:dyDescent="0.2">
      <c r="A37" s="25" t="s">
        <v>45</v>
      </c>
      <c r="B37" s="21">
        <v>99355</v>
      </c>
      <c r="C37" s="21"/>
      <c r="D37" s="21" t="s">
        <v>128</v>
      </c>
      <c r="E37" s="22"/>
      <c r="F37" s="22"/>
      <c r="G37" s="22"/>
      <c r="H37" s="23">
        <f>J37/2080</f>
        <v>49.912019230769232</v>
      </c>
      <c r="I37" s="24">
        <f>J37/12</f>
        <v>8651.4166666666661</v>
      </c>
      <c r="J37" s="24">
        <v>103817</v>
      </c>
      <c r="K37" s="26"/>
      <c r="L37" s="27"/>
      <c r="M37" s="24"/>
      <c r="N37" s="13"/>
      <c r="O37" s="13"/>
      <c r="P37" s="14"/>
      <c r="Q37" s="14"/>
    </row>
    <row r="38" spans="1:17" ht="32" x14ac:dyDescent="0.2">
      <c r="A38" s="20" t="s">
        <v>39</v>
      </c>
      <c r="B38" s="21">
        <v>109743</v>
      </c>
      <c r="C38" s="21" t="s">
        <v>132</v>
      </c>
      <c r="D38" s="21" t="s">
        <v>128</v>
      </c>
      <c r="E38" s="22">
        <v>3</v>
      </c>
      <c r="F38" s="22">
        <v>3</v>
      </c>
      <c r="G38" s="22"/>
      <c r="H38" s="23">
        <f>J38/2080</f>
        <v>37.627403846153847</v>
      </c>
      <c r="I38" s="24">
        <f>J38/12</f>
        <v>6522.083333333333</v>
      </c>
      <c r="J38" s="24">
        <v>78265</v>
      </c>
      <c r="K38" s="23"/>
      <c r="L38" s="23"/>
      <c r="M38" s="24"/>
      <c r="N38" s="13" t="s">
        <v>55</v>
      </c>
      <c r="O38" s="13" t="s">
        <v>56</v>
      </c>
      <c r="P38" s="14" t="s">
        <v>6</v>
      </c>
      <c r="Q38" s="14"/>
    </row>
    <row r="39" spans="1:17" ht="64" x14ac:dyDescent="0.2">
      <c r="A39" s="20" t="s">
        <v>14</v>
      </c>
      <c r="B39" s="21">
        <v>113748</v>
      </c>
      <c r="C39" s="21" t="s">
        <v>130</v>
      </c>
      <c r="D39" s="21" t="s">
        <v>128</v>
      </c>
      <c r="E39" s="22">
        <v>3</v>
      </c>
      <c r="F39" s="22">
        <v>3</v>
      </c>
      <c r="G39" s="22"/>
      <c r="H39" s="23">
        <f>ROUND(J39/2080,2)</f>
        <v>52.85</v>
      </c>
      <c r="I39" s="24">
        <f>J39/12</f>
        <v>9160.6666666666661</v>
      </c>
      <c r="J39" s="29">
        <v>109928</v>
      </c>
      <c r="K39" s="28"/>
      <c r="L39" s="29"/>
      <c r="M39" s="29"/>
      <c r="N39" s="15" t="s">
        <v>110</v>
      </c>
      <c r="O39" s="15" t="s">
        <v>111</v>
      </c>
      <c r="P39" s="14" t="s">
        <v>109</v>
      </c>
      <c r="Q39" s="14"/>
    </row>
    <row r="40" spans="1:17" ht="80" x14ac:dyDescent="0.2">
      <c r="A40" s="20" t="s">
        <v>25</v>
      </c>
      <c r="B40" s="21">
        <v>131984</v>
      </c>
      <c r="C40" s="21" t="s">
        <v>132</v>
      </c>
      <c r="D40" s="21" t="s">
        <v>128</v>
      </c>
      <c r="E40" s="22">
        <v>3</v>
      </c>
      <c r="F40" s="22">
        <v>3</v>
      </c>
      <c r="G40" s="22"/>
      <c r="H40" s="23">
        <f>J40/2080</f>
        <v>52.713461538461537</v>
      </c>
      <c r="I40" s="24">
        <f>J40/12</f>
        <v>9137</v>
      </c>
      <c r="J40" s="24">
        <v>109644</v>
      </c>
      <c r="K40" s="23"/>
      <c r="L40" s="24"/>
      <c r="M40" s="24"/>
      <c r="N40" s="13" t="s">
        <v>67</v>
      </c>
      <c r="O40" s="13" t="s">
        <v>68</v>
      </c>
      <c r="P40" s="14" t="s">
        <v>66</v>
      </c>
      <c r="Q40" s="14"/>
    </row>
    <row r="41" spans="1:17" ht="16" x14ac:dyDescent="0.2">
      <c r="A41" s="20" t="s">
        <v>13</v>
      </c>
      <c r="B41" s="21">
        <v>212141</v>
      </c>
      <c r="C41" s="21" t="s">
        <v>132</v>
      </c>
      <c r="D41" s="21" t="s">
        <v>128</v>
      </c>
      <c r="E41" s="22">
        <v>3</v>
      </c>
      <c r="F41" s="22">
        <v>3</v>
      </c>
      <c r="G41" s="22"/>
      <c r="H41" s="23">
        <f>ROUND(J41/2080,2)</f>
        <v>60.17</v>
      </c>
      <c r="I41" s="24">
        <f>J41/12</f>
        <v>10429.099166666667</v>
      </c>
      <c r="J41" s="24">
        <v>125149.19</v>
      </c>
      <c r="K41" s="23">
        <f>ROUND(M41/2080,2)</f>
        <v>60.17</v>
      </c>
      <c r="L41" s="24">
        <f>M41/12</f>
        <v>10429.099166666667</v>
      </c>
      <c r="M41" s="24">
        <v>125149.19</v>
      </c>
      <c r="N41" s="13"/>
      <c r="O41" s="13"/>
      <c r="P41" s="14" t="s">
        <v>104</v>
      </c>
      <c r="Q41" s="14"/>
    </row>
    <row r="42" spans="1:17" x14ac:dyDescent="0.2">
      <c r="A42" s="43" t="s">
        <v>19</v>
      </c>
      <c r="B42" s="21">
        <v>222762</v>
      </c>
      <c r="C42" s="21" t="s">
        <v>132</v>
      </c>
      <c r="D42" s="21" t="s">
        <v>128</v>
      </c>
      <c r="E42" s="22">
        <v>3</v>
      </c>
      <c r="F42" s="22">
        <v>3</v>
      </c>
      <c r="G42" s="22"/>
      <c r="H42" s="30" t="s">
        <v>105</v>
      </c>
      <c r="I42" s="24"/>
      <c r="J42" s="46" t="s">
        <v>134</v>
      </c>
      <c r="K42" s="23"/>
      <c r="L42" s="24"/>
      <c r="M42" s="24"/>
      <c r="N42" s="13"/>
      <c r="O42" s="13"/>
      <c r="P42" s="14"/>
      <c r="Q42" s="14"/>
    </row>
    <row r="43" spans="1:17" x14ac:dyDescent="0.2">
      <c r="A43" s="43" t="s">
        <v>27</v>
      </c>
      <c r="B43" s="21">
        <v>352249</v>
      </c>
      <c r="C43" s="21" t="s">
        <v>132</v>
      </c>
      <c r="D43" s="21" t="s">
        <v>128</v>
      </c>
      <c r="E43" s="22">
        <v>3</v>
      </c>
      <c r="F43" s="22">
        <v>3</v>
      </c>
      <c r="G43" s="22"/>
      <c r="H43" s="23">
        <f>ROUND(J43/2080,2)</f>
        <v>58.21</v>
      </c>
      <c r="I43" s="24">
        <f>J43/12</f>
        <v>10089.75</v>
      </c>
      <c r="J43" s="24">
        <v>121077</v>
      </c>
      <c r="K43" s="23"/>
      <c r="L43" s="24"/>
      <c r="M43" s="24"/>
      <c r="N43" s="13"/>
      <c r="O43" s="13"/>
      <c r="P43" s="14"/>
      <c r="Q43" s="14"/>
    </row>
    <row r="44" spans="1:17" x14ac:dyDescent="0.2">
      <c r="A44" s="43" t="s">
        <v>23</v>
      </c>
      <c r="B44" s="21">
        <v>384374</v>
      </c>
      <c r="C44" s="21" t="s">
        <v>132</v>
      </c>
      <c r="D44" s="21" t="s">
        <v>128</v>
      </c>
      <c r="E44" s="22">
        <v>5</v>
      </c>
      <c r="F44" s="22">
        <v>5</v>
      </c>
      <c r="G44" s="22"/>
      <c r="H44" s="23"/>
      <c r="I44" s="24">
        <f>J44/12</f>
        <v>9502.1666666666661</v>
      </c>
      <c r="J44" s="24">
        <v>114026</v>
      </c>
      <c r="K44" s="23"/>
      <c r="L44" s="24"/>
      <c r="M44" s="24"/>
      <c r="N44" s="13"/>
      <c r="O44" s="13"/>
      <c r="P44" s="14"/>
      <c r="Q44" s="14"/>
    </row>
    <row r="45" spans="1:17" ht="96" x14ac:dyDescent="0.2">
      <c r="A45" s="20" t="s">
        <v>85</v>
      </c>
      <c r="B45" s="21">
        <v>424043</v>
      </c>
      <c r="C45" s="21" t="s">
        <v>132</v>
      </c>
      <c r="D45" s="21" t="s">
        <v>128</v>
      </c>
      <c r="E45" s="22">
        <v>5</v>
      </c>
      <c r="F45" s="22">
        <v>5</v>
      </c>
      <c r="G45" s="22"/>
      <c r="H45" s="23">
        <v>61.137208000000001</v>
      </c>
      <c r="I45" s="24">
        <v>10423.799999999999</v>
      </c>
      <c r="J45" s="24">
        <v>125085.39</v>
      </c>
      <c r="K45" s="23">
        <v>61.339951999999997</v>
      </c>
      <c r="L45" s="24">
        <v>10632.26</v>
      </c>
      <c r="M45" s="24">
        <v>127587.1</v>
      </c>
      <c r="N45" s="13" t="s">
        <v>87</v>
      </c>
      <c r="O45" s="13" t="s">
        <v>88</v>
      </c>
      <c r="P45" s="14" t="s">
        <v>86</v>
      </c>
      <c r="Q45" s="14"/>
    </row>
    <row r="46" spans="1:17" x14ac:dyDescent="0.2">
      <c r="A46" s="20" t="s">
        <v>37</v>
      </c>
      <c r="B46" s="21">
        <v>610245</v>
      </c>
      <c r="C46" s="21" t="s">
        <v>132</v>
      </c>
      <c r="D46" s="21" t="s">
        <v>128</v>
      </c>
      <c r="E46" s="22">
        <v>5</v>
      </c>
      <c r="F46" s="22">
        <v>5</v>
      </c>
      <c r="G46" s="22"/>
      <c r="H46" s="23">
        <f>J46/2080</f>
        <v>53.206730769230766</v>
      </c>
      <c r="I46" s="24">
        <f>J46/12</f>
        <v>9222.5</v>
      </c>
      <c r="J46" s="24">
        <v>110670</v>
      </c>
      <c r="K46" s="23">
        <f>M46/2080</f>
        <v>66.414423076923072</v>
      </c>
      <c r="L46" s="24">
        <f>M46/12</f>
        <v>11511.833333333334</v>
      </c>
      <c r="M46" s="24">
        <v>138142</v>
      </c>
      <c r="N46" s="13"/>
      <c r="O46" s="13"/>
      <c r="P46" s="14"/>
      <c r="Q46" s="14"/>
    </row>
    <row r="47" spans="1:17" ht="128" x14ac:dyDescent="0.2">
      <c r="A47" s="20" t="s">
        <v>29</v>
      </c>
      <c r="B47" s="21">
        <v>801306</v>
      </c>
      <c r="C47" s="21" t="s">
        <v>132</v>
      </c>
      <c r="D47" s="21" t="s">
        <v>128</v>
      </c>
      <c r="E47" s="22">
        <v>5</v>
      </c>
      <c r="F47" s="22">
        <v>5</v>
      </c>
      <c r="G47" s="22"/>
      <c r="H47" s="23">
        <f>J47/2080</f>
        <v>63.058750000000003</v>
      </c>
      <c r="I47" s="24">
        <f>J47/12</f>
        <v>10930.183333333334</v>
      </c>
      <c r="J47" s="24">
        <v>131162.20000000001</v>
      </c>
      <c r="K47" s="23">
        <f>M47/2080</f>
        <v>104.74068269230769</v>
      </c>
      <c r="L47" s="24">
        <f>M47/12</f>
        <v>18155.051666666666</v>
      </c>
      <c r="M47" s="24">
        <v>217860.62</v>
      </c>
      <c r="N47" s="13" t="s">
        <v>73</v>
      </c>
      <c r="O47" s="13" t="s">
        <v>58</v>
      </c>
      <c r="P47" s="14"/>
      <c r="Q47" s="14"/>
    </row>
  </sheetData>
  <sortState xmlns:xlrd2="http://schemas.microsoft.com/office/spreadsheetml/2017/richdata2" ref="A5:P47">
    <sortCondition ref="B5:B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Berger</dc:creator>
  <cp:lastModifiedBy>Andy Parks</cp:lastModifiedBy>
  <dcterms:created xsi:type="dcterms:W3CDTF">2023-10-25T23:06:33Z</dcterms:created>
  <dcterms:modified xsi:type="dcterms:W3CDTF">2024-03-01T16:00:12Z</dcterms:modified>
</cp:coreProperties>
</file>